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2" windowWidth="23256" windowHeight="12300"/>
  </bookViews>
  <sheets>
    <sheet name="510 квт G3508 " sheetId="1" r:id="rId1"/>
  </sheets>
  <calcPr calcId="125725"/>
</workbook>
</file>

<file path=xl/calcChain.xml><?xml version="1.0" encoding="utf-8"?>
<calcChain xmlns="http://schemas.openxmlformats.org/spreadsheetml/2006/main">
  <c r="E29" i="1"/>
  <c r="E26"/>
  <c r="C32"/>
  <c r="C12"/>
  <c r="D9"/>
  <c r="C31" s="1"/>
  <c r="C5"/>
  <c r="E5" s="1"/>
  <c r="E6"/>
  <c r="E9"/>
  <c r="E12"/>
  <c r="E15"/>
  <c r="E18"/>
  <c r="E21"/>
  <c r="E25"/>
  <c r="E27"/>
  <c r="E32"/>
  <c r="F32" l="1"/>
  <c r="E28"/>
  <c r="F28" s="1"/>
  <c r="B36" l="1"/>
  <c r="B39" s="1"/>
  <c r="C39" s="1"/>
  <c r="B35"/>
  <c r="B38" s="1"/>
  <c r="C38" s="1"/>
</calcChain>
</file>

<file path=xl/sharedStrings.xml><?xml version="1.0" encoding="utf-8"?>
<sst xmlns="http://schemas.openxmlformats.org/spreadsheetml/2006/main" count="51" uniqueCount="34">
  <si>
    <t>С/стоимость 1 квт с учетом тепла</t>
  </si>
  <si>
    <t>С/стоимость 1 квт без учета тепла</t>
  </si>
  <si>
    <t>экономия по газу- м3</t>
  </si>
  <si>
    <t>Суммарно произведенная тепловая энергия в год квт</t>
  </si>
  <si>
    <t>Суммарно произведенная эл.энергия в год квт</t>
  </si>
  <si>
    <t>итого  расходы</t>
  </si>
  <si>
    <t>итого всех расходов</t>
  </si>
  <si>
    <t>проведение ТО</t>
  </si>
  <si>
    <t>итого, $</t>
  </si>
  <si>
    <t>кол-во замен</t>
  </si>
  <si>
    <t>цена за 1 шт, $</t>
  </si>
  <si>
    <t>кол-во</t>
  </si>
  <si>
    <t>замена свечей</t>
  </si>
  <si>
    <t>замена фильтра воздушного</t>
  </si>
  <si>
    <t>замена фильтра масляного</t>
  </si>
  <si>
    <t>замена масла, кг</t>
  </si>
  <si>
    <t>цена, $/ кг</t>
  </si>
  <si>
    <t>расход масла на угар,кг</t>
  </si>
  <si>
    <t>Итого, $</t>
  </si>
  <si>
    <t>кол-во квт/ч</t>
  </si>
  <si>
    <t>зп обслуж.персонала</t>
  </si>
  <si>
    <t>расход газа</t>
  </si>
  <si>
    <t>итого стоим. Газа</t>
  </si>
  <si>
    <t>кол-во в год</t>
  </si>
  <si>
    <t>цена,р</t>
  </si>
  <si>
    <t>м3</t>
  </si>
  <si>
    <t>Доход год без тепла</t>
  </si>
  <si>
    <t>тариф Башкортостан</t>
  </si>
  <si>
    <t>1 квт, руб с ндс</t>
  </si>
  <si>
    <t>1 м3 газа,  руб с ндс</t>
  </si>
  <si>
    <t>кол-во ТО</t>
  </si>
  <si>
    <t>1$/р</t>
  </si>
  <si>
    <t>Доход год при утилизации тепла</t>
  </si>
  <si>
    <t>амортизация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</si>
</sst>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&quot;р.&quot;;[Red]#,##0.00&quot;р.&quot;"/>
    <numFmt numFmtId="166" formatCode="#,##0.00&quot;р.&quot;"/>
    <numFmt numFmtId="167" formatCode="_-[$$-409]* #,##0.00_ ;_-[$$-409]* \-#,##0.00\ ;_-[$$-409]* &quot;-&quot;??_ ;_-@_ 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6" tint="-0.49998474074526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165" fontId="0" fillId="0" borderId="1" xfId="0" applyNumberFormat="1" applyBorder="1" applyAlignment="1">
      <alignment vertical="top"/>
    </xf>
    <xf numFmtId="0" fontId="0" fillId="0" borderId="1" xfId="0" applyBorder="1"/>
    <xf numFmtId="166" fontId="0" fillId="0" borderId="1" xfId="0" applyNumberFormat="1" applyBorder="1" applyAlignment="1">
      <alignment horizontal="right"/>
    </xf>
    <xf numFmtId="0" fontId="0" fillId="0" borderId="2" xfId="0" applyBorder="1"/>
    <xf numFmtId="164" fontId="0" fillId="0" borderId="3" xfId="1" applyFont="1" applyBorder="1"/>
    <xf numFmtId="0" fontId="0" fillId="0" borderId="3" xfId="0" applyBorder="1" applyAlignment="1">
      <alignment horizontal="left"/>
    </xf>
    <xf numFmtId="164" fontId="0" fillId="0" borderId="4" xfId="1" applyFont="1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1" xfId="1" applyFont="1" applyBorder="1" applyAlignment="1">
      <alignment horizontal="center"/>
    </xf>
    <xf numFmtId="164" fontId="2" fillId="0" borderId="6" xfId="0" applyNumberFormat="1" applyFont="1" applyBorder="1"/>
    <xf numFmtId="0" fontId="2" fillId="0" borderId="4" xfId="0" applyFont="1" applyBorder="1"/>
    <xf numFmtId="167" fontId="0" fillId="0" borderId="3" xfId="1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1" applyFont="1" applyBorder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3" xfId="0" applyFill="1" applyBorder="1" applyAlignment="1">
      <alignment horizontal="center"/>
    </xf>
    <xf numFmtId="164" fontId="0" fillId="0" borderId="3" xfId="0" applyNumberFormat="1" applyBorder="1"/>
    <xf numFmtId="164" fontId="0" fillId="0" borderId="3" xfId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4" fontId="0" fillId="2" borderId="3" xfId="1" applyFont="1" applyFill="1" applyBorder="1" applyAlignment="1">
      <alignment horizontal="center"/>
    </xf>
    <xf numFmtId="43" fontId="2" fillId="0" borderId="0" xfId="0" applyNumberFormat="1" applyFont="1"/>
    <xf numFmtId="43" fontId="0" fillId="0" borderId="0" xfId="0" applyNumberFormat="1"/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3" fontId="0" fillId="0" borderId="0" xfId="0" applyNumberForma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>
      <selection activeCell="E30" sqref="E30"/>
    </sheetView>
  </sheetViews>
  <sheetFormatPr defaultRowHeight="14.4"/>
  <cols>
    <col min="1" max="1" width="33.5546875" customWidth="1"/>
    <col min="2" max="2" width="20.33203125" style="1" customWidth="1"/>
    <col min="3" max="3" width="17.88671875" style="1" customWidth="1"/>
    <col min="4" max="4" width="22" style="1" customWidth="1"/>
    <col min="5" max="5" width="21.109375" customWidth="1"/>
    <col min="6" max="6" width="19.6640625" customWidth="1"/>
  </cols>
  <sheetData>
    <row r="1" spans="1:5">
      <c r="A1" s="20" t="s">
        <v>28</v>
      </c>
      <c r="B1" s="14">
        <v>5.0999999999999996</v>
      </c>
      <c r="C1" s="29" t="s">
        <v>27</v>
      </c>
      <c r="D1" s="28"/>
    </row>
    <row r="2" spans="1:5">
      <c r="A2" s="20" t="s">
        <v>29</v>
      </c>
      <c r="B2" s="14">
        <v>5.2359999999999998</v>
      </c>
      <c r="C2" s="29" t="s">
        <v>27</v>
      </c>
      <c r="D2" s="28"/>
    </row>
    <row r="3" spans="1:5">
      <c r="A3" s="20" t="s">
        <v>31</v>
      </c>
      <c r="B3" s="14">
        <v>65</v>
      </c>
    </row>
    <row r="4" spans="1:5">
      <c r="B4" s="30" t="s">
        <v>25</v>
      </c>
      <c r="C4" s="14" t="s">
        <v>24</v>
      </c>
      <c r="D4" s="14" t="s">
        <v>23</v>
      </c>
      <c r="E4" s="14" t="s">
        <v>22</v>
      </c>
    </row>
    <row r="5" spans="1:5">
      <c r="A5" s="20" t="s">
        <v>21</v>
      </c>
      <c r="B5" s="14">
        <v>141</v>
      </c>
      <c r="C5" s="14">
        <f>B1</f>
        <v>5.0999999999999996</v>
      </c>
      <c r="D5" s="14">
        <v>8000</v>
      </c>
      <c r="E5" s="6">
        <f>D5*C5*B5</f>
        <v>5752800</v>
      </c>
    </row>
    <row r="6" spans="1:5">
      <c r="A6" s="20" t="s">
        <v>20</v>
      </c>
      <c r="B6" s="14"/>
      <c r="C6" s="14">
        <v>35000</v>
      </c>
      <c r="D6" s="14">
        <v>12</v>
      </c>
      <c r="E6" s="23">
        <f>C6*D6</f>
        <v>420000</v>
      </c>
    </row>
    <row r="8" spans="1:5">
      <c r="A8" s="20"/>
      <c r="B8" s="14" t="s">
        <v>11</v>
      </c>
      <c r="C8" s="14" t="s">
        <v>16</v>
      </c>
      <c r="D8" s="14" t="s">
        <v>19</v>
      </c>
      <c r="E8" s="20" t="s">
        <v>18</v>
      </c>
    </row>
    <row r="9" spans="1:5">
      <c r="A9" s="20" t="s">
        <v>17</v>
      </c>
      <c r="B9" s="14">
        <v>3.3E-4</v>
      </c>
      <c r="C9" s="14">
        <v>3.35</v>
      </c>
      <c r="D9" s="25">
        <f>D5*510*0.92</f>
        <v>3753600</v>
      </c>
      <c r="E9" s="22">
        <f>B9*C9*D9</f>
        <v>4149.6048000000001</v>
      </c>
    </row>
    <row r="11" spans="1:5">
      <c r="B11" s="14" t="s">
        <v>11</v>
      </c>
      <c r="C11" s="14" t="s">
        <v>16</v>
      </c>
      <c r="D11" s="14" t="s">
        <v>9</v>
      </c>
      <c r="E11" s="21" t="s">
        <v>8</v>
      </c>
    </row>
    <row r="12" spans="1:5">
      <c r="A12" s="20" t="s">
        <v>15</v>
      </c>
      <c r="B12" s="14">
        <v>240</v>
      </c>
      <c r="C12" s="14">
        <f>C9</f>
        <v>3.35</v>
      </c>
      <c r="D12" s="14">
        <v>6</v>
      </c>
      <c r="E12" s="19">
        <f>B12*C12*D12</f>
        <v>4824</v>
      </c>
    </row>
    <row r="13" spans="1:5">
      <c r="A13" s="17"/>
      <c r="B13" s="15"/>
      <c r="C13" s="15"/>
      <c r="D13" s="15"/>
      <c r="E13" s="18"/>
    </row>
    <row r="14" spans="1:5">
      <c r="A14" s="20"/>
      <c r="B14" s="14" t="s">
        <v>11</v>
      </c>
      <c r="C14" s="14" t="s">
        <v>10</v>
      </c>
      <c r="D14" s="14" t="s">
        <v>9</v>
      </c>
      <c r="E14" s="21" t="s">
        <v>8</v>
      </c>
    </row>
    <row r="15" spans="1:5">
      <c r="A15" s="20" t="s">
        <v>14</v>
      </c>
      <c r="B15" s="14">
        <v>2</v>
      </c>
      <c r="C15" s="14">
        <v>85</v>
      </c>
      <c r="D15" s="14">
        <v>12</v>
      </c>
      <c r="E15" s="19">
        <f>B15*C15*D15</f>
        <v>2040</v>
      </c>
    </row>
    <row r="17" spans="1:6">
      <c r="B17" s="14" t="s">
        <v>11</v>
      </c>
      <c r="C17" s="14" t="s">
        <v>10</v>
      </c>
      <c r="D17" s="14" t="s">
        <v>9</v>
      </c>
      <c r="E17" s="21" t="s">
        <v>8</v>
      </c>
    </row>
    <row r="18" spans="1:6">
      <c r="A18" s="20" t="s">
        <v>13</v>
      </c>
      <c r="B18" s="14">
        <v>2</v>
      </c>
      <c r="C18" s="14">
        <v>98</v>
      </c>
      <c r="D18" s="14">
        <v>3</v>
      </c>
      <c r="E18" s="19">
        <f>B18*C18*D18</f>
        <v>588</v>
      </c>
    </row>
    <row r="20" spans="1:6">
      <c r="A20" s="20" t="s">
        <v>12</v>
      </c>
      <c r="B20" s="14" t="s">
        <v>11</v>
      </c>
      <c r="C20" s="14" t="s">
        <v>10</v>
      </c>
      <c r="D20" s="14" t="s">
        <v>9</v>
      </c>
      <c r="E20" s="21" t="s">
        <v>8</v>
      </c>
    </row>
    <row r="21" spans="1:6">
      <c r="A21" s="20"/>
      <c r="B21" s="14">
        <v>8</v>
      </c>
      <c r="C21" s="14">
        <v>130</v>
      </c>
      <c r="D21" s="14">
        <v>6</v>
      </c>
      <c r="E21" s="14">
        <f>B21*C21*D21</f>
        <v>6240</v>
      </c>
    </row>
    <row r="24" spans="1:6">
      <c r="B24" s="14" t="s">
        <v>11</v>
      </c>
      <c r="C24" s="14" t="s">
        <v>10</v>
      </c>
      <c r="D24" s="14" t="s">
        <v>30</v>
      </c>
      <c r="E24" s="21" t="s">
        <v>8</v>
      </c>
    </row>
    <row r="25" spans="1:6">
      <c r="A25" s="20" t="s">
        <v>7</v>
      </c>
      <c r="B25" s="14">
        <v>1</v>
      </c>
      <c r="C25" s="14">
        <v>300</v>
      </c>
      <c r="D25" s="14">
        <v>12</v>
      </c>
      <c r="E25" s="19">
        <f>B25*C25*D25</f>
        <v>3600</v>
      </c>
    </row>
    <row r="26" spans="1:6">
      <c r="A26" s="17" t="s">
        <v>33</v>
      </c>
      <c r="B26" s="15"/>
      <c r="C26" s="15">
        <v>45000</v>
      </c>
      <c r="D26" s="15">
        <v>12</v>
      </c>
      <c r="E26" s="18">
        <f>C26*D26</f>
        <v>540000</v>
      </c>
    </row>
    <row r="27" spans="1:6">
      <c r="A27" s="17"/>
      <c r="B27" s="16"/>
      <c r="C27" s="15"/>
      <c r="D27" s="15"/>
      <c r="E27" s="16">
        <f>B27</f>
        <v>0</v>
      </c>
    </row>
    <row r="28" spans="1:6">
      <c r="A28" s="17"/>
      <c r="B28" s="16"/>
      <c r="C28" s="15"/>
      <c r="D28" s="14" t="s">
        <v>6</v>
      </c>
      <c r="E28" s="13">
        <f>E9+E12+E15+E18+E21+E25+E27+E9</f>
        <v>25591.209600000002</v>
      </c>
      <c r="F28" s="27">
        <f>E28*150.82</f>
        <v>3859666.2318720003</v>
      </c>
    </row>
    <row r="29" spans="1:6" ht="15" thickBot="1">
      <c r="D29" s="12" t="s">
        <v>5</v>
      </c>
      <c r="E29" s="11">
        <f>F28+E5+E6+E26</f>
        <v>10572466.231872</v>
      </c>
    </row>
    <row r="30" spans="1:6" ht="15" thickBot="1">
      <c r="D30"/>
    </row>
    <row r="31" spans="1:6" ht="15" thickBot="1">
      <c r="A31" s="5" t="s">
        <v>4</v>
      </c>
      <c r="B31" s="9"/>
      <c r="C31" s="10">
        <f>D9</f>
        <v>3753600</v>
      </c>
    </row>
    <row r="32" spans="1:6" ht="15" thickBot="1">
      <c r="A32" s="5" t="s">
        <v>3</v>
      </c>
      <c r="B32" s="9"/>
      <c r="C32" s="8">
        <f>C31*0.85</f>
        <v>3190560</v>
      </c>
      <c r="D32" s="7" t="s">
        <v>2</v>
      </c>
      <c r="E32" s="6">
        <f>C32/100*12.5</f>
        <v>398820</v>
      </c>
      <c r="F32" s="26">
        <f>E32*C5</f>
        <v>2033981.9999999998</v>
      </c>
    </row>
    <row r="34" spans="1:3" customFormat="1" ht="15" thickBot="1">
      <c r="B34" s="1"/>
    </row>
    <row r="35" spans="1:3" customFormat="1" ht="15" thickBot="1">
      <c r="A35" s="5" t="s">
        <v>1</v>
      </c>
      <c r="B35" s="4">
        <f>E29/C31</f>
        <v>2.8166203729411765</v>
      </c>
    </row>
    <row r="36" spans="1:3" customFormat="1" ht="15" thickBot="1">
      <c r="A36" s="3" t="s">
        <v>0</v>
      </c>
      <c r="B36" s="2">
        <f>(E29-F32)/C31</f>
        <v>2.2747453729411764</v>
      </c>
    </row>
    <row r="38" spans="1:3">
      <c r="A38" t="s">
        <v>26</v>
      </c>
      <c r="B38" s="31">
        <f>(B1-B35)*D9</f>
        <v>8570893.7681279983</v>
      </c>
      <c r="C38" s="24">
        <f>B38/B3</f>
        <v>131859.90412504613</v>
      </c>
    </row>
    <row r="39" spans="1:3">
      <c r="A39" t="s">
        <v>32</v>
      </c>
      <c r="B39" s="31">
        <f>(B1-B36)*D9</f>
        <v>10604875.768127998</v>
      </c>
      <c r="C39" s="24">
        <f>B39/B3</f>
        <v>163151.9348942769</v>
      </c>
    </row>
  </sheetData>
  <mergeCells count="2">
    <mergeCell ref="C1:D1"/>
    <mergeCell ref="C2:D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510 квт G3508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Salavat</dc:creator>
  <cp:lastModifiedBy>Salavat</cp:lastModifiedBy>
  <dcterms:created xsi:type="dcterms:W3CDTF">2013-01-26T11:19:51Z</dcterms:created>
  <dcterms:modified xsi:type="dcterms:W3CDTF">2016-11-24T07:43:06Z</dcterms:modified>
</cp:coreProperties>
</file>